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3"/>
  <workbookPr defaultThemeVersion="166925"/>
  <xr:revisionPtr revIDLastSave="848" documentId="11_98D301920D12F2FDC1A8EEAC2CCC4CFDDE816094" xr6:coauthVersionLast="47" xr6:coauthVersionMax="47" xr10:uidLastSave="{88AA7D53-7D09-4771-8876-D39449462B3B}"/>
  <bookViews>
    <workbookView xWindow="240" yWindow="105" windowWidth="14805" windowHeight="8010" xr2:uid="{00000000-000D-0000-FFFF-FFFF00000000}"/>
  </bookViews>
  <sheets>
    <sheet name="Total Mineral Supply and Demand" sheetId="1" r:id="rId1"/>
    <sheet name="Cobalt Supply and Demand" sheetId="3" r:id="rId2"/>
    <sheet name="Copper Supply and Demand" sheetId="2" r:id="rId3"/>
    <sheet name="Graphite Supply and Demand" sheetId="4" r:id="rId4"/>
    <sheet name="Lithium Supply and Demand" sheetId="5" r:id="rId5"/>
    <sheet name="Nickel Supply and Demand" sheetId="6" r:id="rId6"/>
    <sheet name="REE Supply and Demand" sheetId="7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2" i="1" l="1"/>
  <c r="K12" i="1"/>
  <c r="I12" i="1"/>
  <c r="G12" i="1"/>
  <c r="E12" i="1"/>
  <c r="C12" i="1"/>
  <c r="D12" i="1"/>
  <c r="F12" i="1"/>
  <c r="H12" i="1"/>
  <c r="J12" i="1"/>
  <c r="L12" i="1"/>
  <c r="B12" i="1"/>
  <c r="B6" i="7"/>
  <c r="B5" i="7"/>
  <c r="B4" i="7"/>
  <c r="B3" i="7"/>
  <c r="B6" i="6"/>
  <c r="B5" i="6"/>
  <c r="B4" i="6"/>
  <c r="B3" i="6"/>
  <c r="B6" i="5"/>
  <c r="B5" i="5"/>
  <c r="B4" i="5"/>
  <c r="B3" i="5"/>
  <c r="B6" i="4"/>
  <c r="B5" i="4"/>
  <c r="B4" i="4"/>
  <c r="B3" i="4"/>
  <c r="B6" i="3"/>
  <c r="B5" i="3"/>
  <c r="B4" i="3"/>
  <c r="B3" i="3"/>
</calcChain>
</file>

<file path=xl/sharedStrings.xml><?xml version="1.0" encoding="utf-8"?>
<sst xmlns="http://schemas.openxmlformats.org/spreadsheetml/2006/main" count="121" uniqueCount="53">
  <si>
    <t>All values reported in kilotons (kt)</t>
  </si>
  <si>
    <t>Year</t>
  </si>
  <si>
    <t>Cobalt 
Supply</t>
  </si>
  <si>
    <t>Cobalt 
Demand</t>
  </si>
  <si>
    <t>Copper 
Supply</t>
  </si>
  <si>
    <t>Copper 
Demand</t>
  </si>
  <si>
    <t>Graphite 
Supply</t>
  </si>
  <si>
    <t>Graphite 
Demand</t>
  </si>
  <si>
    <t>Lithium 
Supply</t>
  </si>
  <si>
    <t>Lithium 
Demand</t>
  </si>
  <si>
    <t>Nickel 
Supply</t>
  </si>
  <si>
    <t>Nickel 
Demand</t>
  </si>
  <si>
    <t>REE 
Supply</t>
  </si>
  <si>
    <t>REE 
Demand</t>
  </si>
  <si>
    <t>Data Source: IEA. Licence: CC BY 4.0</t>
  </si>
  <si>
    <t>Cobalt</t>
  </si>
  <si>
    <t>Demands</t>
  </si>
  <si>
    <t>*Cobalt Supply</t>
  </si>
  <si>
    <t>Electric vehicles</t>
  </si>
  <si>
    <t>Grid battery storage</t>
  </si>
  <si>
    <t>Hydrogen Technologies</t>
  </si>
  <si>
    <t>*Other low emissions power generation</t>
  </si>
  <si>
    <t>***Other Uses</t>
  </si>
  <si>
    <t>&lt;1</t>
  </si>
  <si>
    <t>*Top Cobalt mining nations as of 2024: Democratic Republic of Congo, Indonesia, China, Australia, Russia, Phillipines, Finland, and Canada. China is the top Cobalt refining nation.</t>
  </si>
  <si>
    <t>***Other uses may include: electrolysers, alloys, pigments, and battery applications that are not low emissions.</t>
  </si>
  <si>
    <t>Copper</t>
  </si>
  <si>
    <t>*Copper Supply</t>
  </si>
  <si>
    <t>Electricity Networks</t>
  </si>
  <si>
    <t>Solar PV</t>
  </si>
  <si>
    <t>Wind</t>
  </si>
  <si>
    <t>**Other Uses</t>
  </si>
  <si>
    <t>*Top Copper mining nations: Chile, Democratic Republic of Congo, Peru, China, Russia, and Indonesia. China is the top Copper refining nation.</t>
  </si>
  <si>
    <t>**Other low emissions power generation can include: bioenergy, concentrated solar power, geothermal, hydropower, and nuclear.</t>
  </si>
  <si>
    <t>***Other uses may include: construction, industrial, and domestic equipment, transport, and power generation that is not low emissions.</t>
  </si>
  <si>
    <t>Graphite (mined and synthetic)</t>
  </si>
  <si>
    <t>*Graphite Supply</t>
  </si>
  <si>
    <t>*Top Graphite mining nations: China, Madagascar, Mozambique, Russia, Tanzania, and Canada. China is the top Graphite refining nation.</t>
  </si>
  <si>
    <t>***Other uses may include: furnace elctrodes and battery applications that are not low emissions.</t>
  </si>
  <si>
    <t>Lithium</t>
  </si>
  <si>
    <t>*Lithium Supply</t>
  </si>
  <si>
    <t>*Top Lithium mining nations (hard rock and clays/brines) as of 2024: Australia, China, Chile, Finland, Zimbabwe, Argentina, Canada, and United States. 
Germany is expected to join this list by 2030. China is the top Lithium refining nation.</t>
  </si>
  <si>
    <t>***Other uses may include: lubricants, medication, ceramics, glass, and battery applications that are not low emissions.</t>
  </si>
  <si>
    <t>Nickel</t>
  </si>
  <si>
    <t>*Nickel Supply</t>
  </si>
  <si>
    <t>**Other low emissions power generation</t>
  </si>
  <si>
    <t>Hydrogen technologies</t>
  </si>
  <si>
    <t>*Top Nickel mining nations: Indonesia, Phillipines, Russia, China, Canada, New Caledonia, Australia, and Finland. Indonesia is the top Nickel refining nation.</t>
  </si>
  <si>
    <t>***Other uses may include: stainless steel production and battery applications that are not low emissions (e.g., consumer electronics).</t>
  </si>
  <si>
    <t>REE</t>
  </si>
  <si>
    <t>*REE Supply</t>
  </si>
  <si>
    <t>*Top REE [including magnetic minerals such as praseodymium (Pr), neodymium (Nd), terbium (Tb) and dysprosium (Dy)] mining nations: China, Myanmar, United States, Australia, Viet Nam. China is the top REE refining nation.</t>
  </si>
  <si>
    <t>***Other uses may include: ceramics, glass, alloys, magnetic applications that are not low emissions (e.g., consumer electronics, medical uses).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</si>
</sst>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theme="5"/>
      <name val="Calibri"/>
      <family val="2"/>
      <scheme val="minor"/>
    </font>
    <font>
      <sz val="11"/>
      <color theme="5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1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wrapText="1"/>
    </xf>
    <xf numFmtId="0" fontId="7" fillId="0" borderId="0" xfId="0" applyFont="1" applyAlignment="1"/>
    <xf numFmtId="0" fontId="0" fillId="0" borderId="0" xfId="0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ea.org/terms/creative-commons-cc-license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ea.org/terms/creative-commons-cc-licens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ea.org/terms/creative-commons-cc-license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ea.org/terms/creative-commons-cc-licenses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ea.org/terms/creative-commons-cc-licenses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ea.org/terms/creative-commons-cc-licenses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ea.org/terms/creative-commons-cc-licen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selection activeCell="M13" sqref="M13"/>
    </sheetView>
  </sheetViews>
  <sheetFormatPr defaultRowHeight="15"/>
  <cols>
    <col min="1" max="1" width="5.42578125" bestFit="1" customWidth="1"/>
    <col min="2" max="2" width="8" bestFit="1" customWidth="1"/>
    <col min="3" max="3" width="8.5703125" bestFit="1" customWidth="1"/>
    <col min="5" max="5" width="8.5703125" bestFit="1" customWidth="1"/>
    <col min="7" max="7" width="9.28515625" bestFit="1" customWidth="1"/>
    <col min="9" max="9" width="8.5703125" bestFit="1" customWidth="1"/>
    <col min="10" max="10" width="12.28515625" bestFit="1" customWidth="1"/>
    <col min="11" max="11" width="8.5703125" bestFit="1" customWidth="1"/>
    <col min="13" max="13" width="8.5703125" bestFit="1" customWidth="1"/>
  </cols>
  <sheetData>
    <row r="1" spans="1:13">
      <c r="A1" s="19" t="s">
        <v>0</v>
      </c>
      <c r="B1" s="19"/>
      <c r="C1" s="19"/>
      <c r="D1" s="19"/>
    </row>
    <row r="2" spans="1:13" s="1" customFormat="1" ht="30.75">
      <c r="A2" s="1" t="s">
        <v>1</v>
      </c>
      <c r="B2" s="14" t="s">
        <v>2</v>
      </c>
      <c r="C2" s="15" t="s">
        <v>3</v>
      </c>
      <c r="D2" s="14" t="s">
        <v>4</v>
      </c>
      <c r="E2" s="15" t="s">
        <v>5</v>
      </c>
      <c r="F2" s="14" t="s">
        <v>6</v>
      </c>
      <c r="G2" s="15" t="s">
        <v>7</v>
      </c>
      <c r="H2" s="14" t="s">
        <v>8</v>
      </c>
      <c r="I2" s="15" t="s">
        <v>9</v>
      </c>
      <c r="J2" s="14" t="s">
        <v>10</v>
      </c>
      <c r="K2" s="15" t="s">
        <v>11</v>
      </c>
      <c r="L2" s="14" t="s">
        <v>12</v>
      </c>
      <c r="M2" s="15" t="s">
        <v>13</v>
      </c>
    </row>
    <row r="3" spans="1:13" s="3" customFormat="1">
      <c r="A3" s="3">
        <v>2024</v>
      </c>
      <c r="B3" s="11">
        <v>273.33999999999997</v>
      </c>
      <c r="C3" s="12">
        <v>220.66</v>
      </c>
      <c r="D3" s="11">
        <v>22764</v>
      </c>
      <c r="E3" s="12">
        <v>26721.9</v>
      </c>
      <c r="F3" s="11">
        <v>1774.26</v>
      </c>
      <c r="G3" s="12">
        <v>4133.5</v>
      </c>
      <c r="H3" s="11">
        <v>255.59</v>
      </c>
      <c r="I3" s="12">
        <v>205</v>
      </c>
      <c r="J3" s="11">
        <v>3861</v>
      </c>
      <c r="K3" s="12">
        <v>3370.1</v>
      </c>
      <c r="L3" s="11">
        <v>75.13</v>
      </c>
      <c r="M3" s="12">
        <v>90.96</v>
      </c>
    </row>
    <row r="4" spans="1:13" s="3" customFormat="1">
      <c r="A4" s="3">
        <v>2030</v>
      </c>
      <c r="B4" s="11">
        <v>320.7</v>
      </c>
      <c r="C4" s="12">
        <v>332.34000000000003</v>
      </c>
      <c r="D4" s="11">
        <v>24196</v>
      </c>
      <c r="E4" s="12">
        <v>32758.399999999998</v>
      </c>
      <c r="F4" s="11">
        <v>1991.46</v>
      </c>
      <c r="G4" s="12">
        <v>7222.7</v>
      </c>
      <c r="H4" s="11">
        <v>438.34999999999997</v>
      </c>
      <c r="I4" s="12">
        <v>534.6</v>
      </c>
      <c r="J4" s="11">
        <v>4490.8</v>
      </c>
      <c r="K4" s="12">
        <v>4619.71</v>
      </c>
      <c r="L4" s="11">
        <v>100.32</v>
      </c>
      <c r="M4" s="12">
        <v>131.56</v>
      </c>
    </row>
    <row r="5" spans="1:13" s="3" customFormat="1">
      <c r="A5" s="3">
        <v>2035</v>
      </c>
      <c r="B5" s="11">
        <v>256.75</v>
      </c>
      <c r="C5" s="12">
        <v>360.89</v>
      </c>
      <c r="D5" s="11">
        <v>19719</v>
      </c>
      <c r="E5" s="12">
        <v>34573.300000000003</v>
      </c>
      <c r="F5" s="11">
        <v>2164.39</v>
      </c>
      <c r="G5" s="12">
        <v>9399.5</v>
      </c>
      <c r="H5" s="11">
        <v>329.25999999999993</v>
      </c>
      <c r="I5" s="12">
        <v>834.7</v>
      </c>
      <c r="J5" s="11">
        <v>4469.8</v>
      </c>
      <c r="K5" s="12">
        <v>5526.23</v>
      </c>
      <c r="L5" s="11">
        <v>108.60999999999999</v>
      </c>
      <c r="M5" s="12">
        <v>148.89999999999998</v>
      </c>
    </row>
    <row r="6" spans="1:13" s="3" customFormat="1">
      <c r="A6" s="3">
        <v>2040</v>
      </c>
      <c r="B6" s="11">
        <v>214.2</v>
      </c>
      <c r="C6" s="12">
        <v>374</v>
      </c>
      <c r="D6" s="11">
        <v>15768</v>
      </c>
      <c r="E6" s="12">
        <v>36684.300000000003</v>
      </c>
      <c r="F6" s="11">
        <v>2263.92</v>
      </c>
      <c r="G6" s="12">
        <v>10411.5</v>
      </c>
      <c r="H6" s="11">
        <v>417.96000000000004</v>
      </c>
      <c r="I6" s="12">
        <v>1200.3000000000002</v>
      </c>
      <c r="J6" s="11">
        <v>4538</v>
      </c>
      <c r="K6" s="12">
        <v>6232.8099999999995</v>
      </c>
      <c r="L6" s="11">
        <v>108.60999999999999</v>
      </c>
      <c r="M6" s="12">
        <v>162.63</v>
      </c>
    </row>
    <row r="7" spans="1:13" s="3" customFormat="1">
      <c r="A7" s="3">
        <v>2045</v>
      </c>
      <c r="C7" s="12">
        <v>422.20000000000005</v>
      </c>
      <c r="E7" s="12">
        <v>38044.5</v>
      </c>
      <c r="G7" s="12">
        <v>10116.9</v>
      </c>
      <c r="I7" s="12">
        <v>1404.6000000000001</v>
      </c>
      <c r="K7" s="12">
        <v>6713.84</v>
      </c>
      <c r="M7" s="12">
        <v>177.32999999999998</v>
      </c>
    </row>
    <row r="8" spans="1:13" s="3" customFormat="1">
      <c r="A8" s="3">
        <v>2050</v>
      </c>
      <c r="C8" s="12">
        <v>452.8</v>
      </c>
      <c r="E8" s="12">
        <v>39687</v>
      </c>
      <c r="G8" s="12">
        <v>10210.5</v>
      </c>
      <c r="I8" s="12">
        <v>1539.8000000000002</v>
      </c>
      <c r="K8" s="12">
        <v>7229.28</v>
      </c>
      <c r="M8" s="12">
        <v>197.29000000000002</v>
      </c>
    </row>
    <row r="10" spans="1:13">
      <c r="A10" s="2" t="s">
        <v>14</v>
      </c>
    </row>
    <row r="12" spans="1:13">
      <c r="B12">
        <f>(B6-B3)/B3*100</f>
        <v>-21.636057657130312</v>
      </c>
      <c r="C12">
        <f>(C8-C3)/C3*100</f>
        <v>105.20257409589415</v>
      </c>
      <c r="D12">
        <f t="shared" ref="C12:M12" si="0">(D6-D3)/D3*100</f>
        <v>-30.73273589878756</v>
      </c>
      <c r="E12">
        <f>(E8-E3)/E3*100</f>
        <v>48.51863078598452</v>
      </c>
      <c r="F12">
        <f t="shared" si="0"/>
        <v>27.597984511852836</v>
      </c>
      <c r="G12">
        <f>(G8-G3)/G3*100</f>
        <v>147.01826539252448</v>
      </c>
      <c r="H12">
        <f t="shared" si="0"/>
        <v>63.52752455103878</v>
      </c>
      <c r="I12">
        <f>(I8-I3)/I3*100</f>
        <v>651.1219512195122</v>
      </c>
      <c r="J12">
        <f t="shared" si="0"/>
        <v>17.534317534317534</v>
      </c>
      <c r="K12">
        <f>(K8-K3)/K3*100</f>
        <v>114.51232901100859</v>
      </c>
      <c r="L12">
        <f t="shared" si="0"/>
        <v>44.562757886330353</v>
      </c>
      <c r="M12">
        <f>(M8-M3)/M3*100</f>
        <v>116.89753737906776</v>
      </c>
    </row>
  </sheetData>
  <mergeCells count="1">
    <mergeCell ref="A1:D1"/>
  </mergeCells>
  <hyperlinks>
    <hyperlink ref="A10" r:id="rId1" display="IEA. Licence: CC BY 4.0" xr:uid="{19FA372A-8303-438E-BDA3-B3C84BCCDE1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7C7BD-5C20-4582-8EBF-DAAB4E937970}">
  <dimension ref="A1:L14"/>
  <sheetViews>
    <sheetView workbookViewId="0">
      <selection activeCell="H3" sqref="H3:H8"/>
    </sheetView>
  </sheetViews>
  <sheetFormatPr defaultRowHeight="15"/>
  <cols>
    <col min="2" max="2" width="14.140625" bestFit="1" customWidth="1"/>
    <col min="3" max="3" width="15.42578125" bestFit="1" customWidth="1"/>
    <col min="4" max="4" width="19.42578125" bestFit="1" customWidth="1"/>
    <col min="5" max="5" width="21.42578125" customWidth="1"/>
    <col min="6" max="6" width="37.7109375" bestFit="1" customWidth="1"/>
    <col min="7" max="7" width="14.28515625" bestFit="1" customWidth="1"/>
    <col min="8" max="8" width="9" customWidth="1"/>
    <col min="9" max="9" width="8.85546875" customWidth="1"/>
    <col min="10" max="10" width="9.28515625" customWidth="1"/>
    <col min="11" max="11" width="9.42578125" customWidth="1"/>
    <col min="12" max="12" width="9.140625" customWidth="1"/>
  </cols>
  <sheetData>
    <row r="1" spans="1:12">
      <c r="A1" s="4" t="s">
        <v>15</v>
      </c>
      <c r="B1" s="4"/>
      <c r="C1" s="6" t="s">
        <v>16</v>
      </c>
      <c r="D1" s="6"/>
      <c r="E1" s="19" t="s">
        <v>0</v>
      </c>
      <c r="F1" s="19"/>
      <c r="G1" s="10"/>
      <c r="H1" s="6"/>
      <c r="I1" s="6"/>
      <c r="J1" s="6"/>
      <c r="K1" s="6"/>
      <c r="L1" s="5"/>
    </row>
    <row r="2" spans="1:12">
      <c r="A2" s="1" t="s">
        <v>1</v>
      </c>
      <c r="B2" s="9" t="s">
        <v>17</v>
      </c>
      <c r="C2" s="8" t="s">
        <v>18</v>
      </c>
      <c r="D2" s="8" t="s">
        <v>19</v>
      </c>
      <c r="E2" s="8" t="s">
        <v>20</v>
      </c>
      <c r="F2" s="8" t="s">
        <v>21</v>
      </c>
      <c r="G2" s="8" t="s">
        <v>22</v>
      </c>
      <c r="J2" s="8"/>
      <c r="K2" s="8"/>
    </row>
    <row r="3" spans="1:12">
      <c r="A3" s="3">
        <v>2024</v>
      </c>
      <c r="B3" s="11">
        <f>3.16+6.24+4.6+181.8+6.38+33.2+5.56+25.4+7</f>
        <v>273.33999999999997</v>
      </c>
      <c r="C3" s="12">
        <v>66.5</v>
      </c>
      <c r="D3" s="12">
        <v>4.0599999999999996</v>
      </c>
      <c r="E3" s="12" t="s">
        <v>23</v>
      </c>
      <c r="F3" s="12" t="s">
        <v>23</v>
      </c>
      <c r="G3" s="12">
        <v>150.1</v>
      </c>
      <c r="J3" s="12"/>
      <c r="K3" s="12"/>
    </row>
    <row r="4" spans="1:12">
      <c r="A4" s="3">
        <v>2030</v>
      </c>
      <c r="B4" s="11">
        <f>3.16+8.25+4.6+199.4+6.38+58.4+3.45+7.76+29.3</f>
        <v>320.7</v>
      </c>
      <c r="C4" s="12">
        <v>161.80000000000001</v>
      </c>
      <c r="D4" s="12">
        <v>5.74</v>
      </c>
      <c r="E4" s="12" t="s">
        <v>23</v>
      </c>
      <c r="F4" s="12" t="s">
        <v>23</v>
      </c>
      <c r="G4" s="12">
        <v>164.8</v>
      </c>
      <c r="J4" s="12"/>
      <c r="K4" s="12"/>
    </row>
    <row r="5" spans="1:12">
      <c r="A5" s="3">
        <v>2035</v>
      </c>
      <c r="B5" s="11">
        <f>2.14+8.25+3.6+145+5.35+58.9+3.45+7.76+22.3</f>
        <v>256.75</v>
      </c>
      <c r="C5" s="12">
        <v>176.5</v>
      </c>
      <c r="D5" s="12">
        <v>4.59</v>
      </c>
      <c r="E5" s="12" t="s">
        <v>23</v>
      </c>
      <c r="F5" s="12" t="s">
        <v>23</v>
      </c>
      <c r="G5" s="12">
        <v>179.8</v>
      </c>
      <c r="J5" s="12"/>
      <c r="K5" s="12"/>
    </row>
    <row r="6" spans="1:12">
      <c r="A6" s="3">
        <v>2040</v>
      </c>
      <c r="B6" s="11">
        <f>1.84+8.25+3.6+107.6+5.06+58.9+3.45+6.8+18.7</f>
        <v>214.2</v>
      </c>
      <c r="C6" s="12">
        <v>183.6</v>
      </c>
      <c r="D6" s="12" t="s">
        <v>23</v>
      </c>
      <c r="E6" s="12" t="s">
        <v>23</v>
      </c>
      <c r="F6" s="12" t="s">
        <v>23</v>
      </c>
      <c r="G6" s="12">
        <v>190.4</v>
      </c>
      <c r="J6" s="12"/>
      <c r="K6" s="12"/>
    </row>
    <row r="7" spans="1:12">
      <c r="A7" s="3">
        <v>2045</v>
      </c>
      <c r="B7" s="11"/>
      <c r="C7" s="12">
        <v>220.4</v>
      </c>
      <c r="D7" s="12" t="s">
        <v>23</v>
      </c>
      <c r="E7" s="12" t="s">
        <v>23</v>
      </c>
      <c r="F7" s="12" t="s">
        <v>23</v>
      </c>
      <c r="G7" s="12">
        <v>201.8</v>
      </c>
      <c r="J7" s="12"/>
      <c r="K7" s="12"/>
    </row>
    <row r="8" spans="1:12">
      <c r="A8" s="3">
        <v>2050</v>
      </c>
      <c r="B8" s="11"/>
      <c r="C8" s="12">
        <v>239.8</v>
      </c>
      <c r="D8" s="12" t="s">
        <v>23</v>
      </c>
      <c r="E8" s="12" t="s">
        <v>23</v>
      </c>
      <c r="F8" s="12" t="s">
        <v>23</v>
      </c>
      <c r="G8" s="12">
        <v>213</v>
      </c>
      <c r="J8" s="12"/>
      <c r="K8" s="12"/>
    </row>
    <row r="9" spans="1:12">
      <c r="B9" s="3"/>
      <c r="C9" s="3"/>
      <c r="D9" s="3"/>
      <c r="E9" s="3"/>
      <c r="F9" s="3"/>
      <c r="G9" s="3"/>
      <c r="H9" s="3"/>
      <c r="I9" s="11"/>
      <c r="J9" s="3"/>
      <c r="K9" s="3"/>
      <c r="L9" s="3"/>
    </row>
    <row r="10" spans="1:12">
      <c r="A10" s="20" t="s">
        <v>24</v>
      </c>
      <c r="B10" s="20"/>
      <c r="C10" s="20"/>
      <c r="D10" s="20"/>
      <c r="E10" s="20"/>
      <c r="F10" s="20"/>
      <c r="G10" s="20"/>
      <c r="H10" s="20"/>
      <c r="I10" s="20"/>
      <c r="J10" s="20"/>
    </row>
    <row r="11" spans="1:12">
      <c r="A11" s="16" t="s">
        <v>25</v>
      </c>
      <c r="B11" s="16"/>
      <c r="C11" s="16"/>
      <c r="D11" s="16"/>
      <c r="E11" s="16"/>
      <c r="F11" s="16"/>
      <c r="G11" s="16"/>
      <c r="H11" s="16"/>
      <c r="I11" s="3"/>
      <c r="J11" s="3"/>
    </row>
    <row r="13" spans="1:12">
      <c r="A13" s="2" t="s">
        <v>14</v>
      </c>
    </row>
    <row r="14" spans="1:12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3"/>
      <c r="L14" s="3"/>
    </row>
  </sheetData>
  <mergeCells count="4">
    <mergeCell ref="E1:F1"/>
    <mergeCell ref="A14:J14"/>
    <mergeCell ref="A11:H11"/>
    <mergeCell ref="A10:J10"/>
  </mergeCells>
  <hyperlinks>
    <hyperlink ref="A13" r:id="rId1" display="IEA. Licence: CC BY 4.0" xr:uid="{D1ABC688-0602-4DEA-90C7-B38C42EA822C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5E0D0-9DC5-4A9F-B1D9-0DFFF01F3133}">
  <dimension ref="A1:K14"/>
  <sheetViews>
    <sheetView workbookViewId="0">
      <selection activeCell="I9" sqref="I9"/>
    </sheetView>
  </sheetViews>
  <sheetFormatPr defaultRowHeight="15"/>
  <cols>
    <col min="2" max="2" width="15.28515625" bestFit="1" customWidth="1"/>
    <col min="3" max="3" width="19.28515625" bestFit="1" customWidth="1"/>
    <col min="5" max="5" width="7" customWidth="1"/>
    <col min="6" max="6" width="15.42578125" bestFit="1" customWidth="1"/>
    <col min="7" max="7" width="19.42578125" bestFit="1" customWidth="1"/>
    <col min="8" max="8" width="37.7109375" bestFit="1" customWidth="1"/>
    <col min="9" max="9" width="22.42578125" bestFit="1" customWidth="1"/>
    <col min="10" max="10" width="13.28515625" bestFit="1" customWidth="1"/>
  </cols>
  <sheetData>
    <row r="1" spans="1:11" s="5" customFormat="1">
      <c r="A1" s="4" t="s">
        <v>26</v>
      </c>
      <c r="B1" s="4"/>
      <c r="C1" s="6" t="s">
        <v>16</v>
      </c>
      <c r="D1" s="6"/>
      <c r="E1" s="19" t="s">
        <v>0</v>
      </c>
      <c r="F1" s="19"/>
      <c r="G1" s="19"/>
      <c r="H1" s="6"/>
      <c r="J1" s="6"/>
    </row>
    <row r="2" spans="1:11" s="1" customFormat="1">
      <c r="A2" s="1" t="s">
        <v>1</v>
      </c>
      <c r="B2" s="9" t="s">
        <v>27</v>
      </c>
      <c r="C2" s="8" t="s">
        <v>28</v>
      </c>
      <c r="D2" s="8" t="s">
        <v>29</v>
      </c>
      <c r="E2" s="8" t="s">
        <v>30</v>
      </c>
      <c r="F2" s="8" t="s">
        <v>18</v>
      </c>
      <c r="G2" s="8" t="s">
        <v>19</v>
      </c>
      <c r="H2" s="8" t="s">
        <v>21</v>
      </c>
      <c r="I2" s="8" t="s">
        <v>20</v>
      </c>
      <c r="J2" s="8" t="s">
        <v>31</v>
      </c>
    </row>
    <row r="3" spans="1:11" s="3" customFormat="1">
      <c r="A3" s="3">
        <v>2024</v>
      </c>
      <c r="B3" s="11">
        <v>22764</v>
      </c>
      <c r="C3" s="12">
        <v>4929</v>
      </c>
      <c r="D3" s="12">
        <v>1657</v>
      </c>
      <c r="E3" s="12">
        <v>534.20000000000005</v>
      </c>
      <c r="F3" s="12">
        <v>469.7</v>
      </c>
      <c r="G3" s="12">
        <v>76.3</v>
      </c>
      <c r="H3" s="12">
        <v>75.7</v>
      </c>
      <c r="I3" s="12" t="s">
        <v>23</v>
      </c>
      <c r="J3" s="12">
        <v>18980</v>
      </c>
    </row>
    <row r="4" spans="1:11" s="3" customFormat="1">
      <c r="A4" s="3">
        <v>2030</v>
      </c>
      <c r="B4" s="11">
        <v>24196</v>
      </c>
      <c r="C4" s="12">
        <v>6543</v>
      </c>
      <c r="D4" s="12">
        <v>2803</v>
      </c>
      <c r="E4" s="12">
        <v>1171.8</v>
      </c>
      <c r="F4" s="12">
        <v>1789</v>
      </c>
      <c r="G4" s="12">
        <v>243.8</v>
      </c>
      <c r="H4" s="12">
        <v>165.8</v>
      </c>
      <c r="I4" s="12" t="s">
        <v>23</v>
      </c>
      <c r="J4" s="12">
        <v>20042</v>
      </c>
    </row>
    <row r="5" spans="1:11" s="3" customFormat="1">
      <c r="A5" s="3">
        <v>2035</v>
      </c>
      <c r="B5" s="11">
        <v>19719</v>
      </c>
      <c r="C5" s="12">
        <v>7266</v>
      </c>
      <c r="D5" s="12">
        <v>2726</v>
      </c>
      <c r="E5" s="12">
        <v>1038.2</v>
      </c>
      <c r="F5" s="12">
        <v>3018</v>
      </c>
      <c r="G5" s="12">
        <v>365.5</v>
      </c>
      <c r="H5" s="12">
        <v>154.6</v>
      </c>
      <c r="I5" s="12" t="s">
        <v>23</v>
      </c>
      <c r="J5" s="12">
        <v>20005</v>
      </c>
    </row>
    <row r="6" spans="1:11" s="3" customFormat="1">
      <c r="A6" s="3">
        <v>2040</v>
      </c>
      <c r="B6" s="11">
        <v>15768</v>
      </c>
      <c r="C6" s="12">
        <v>8073</v>
      </c>
      <c r="D6" s="12">
        <v>2626</v>
      </c>
      <c r="E6" s="12">
        <v>919.4</v>
      </c>
      <c r="F6" s="12">
        <v>3976.4</v>
      </c>
      <c r="G6" s="12">
        <v>566.70000000000005</v>
      </c>
      <c r="H6" s="12">
        <v>134.80000000000001</v>
      </c>
      <c r="I6" s="12" t="s">
        <v>23</v>
      </c>
      <c r="J6" s="12">
        <v>20388</v>
      </c>
    </row>
    <row r="7" spans="1:11" s="3" customFormat="1">
      <c r="A7" s="3">
        <v>2045</v>
      </c>
      <c r="B7" s="11"/>
      <c r="C7" s="12">
        <v>7970</v>
      </c>
      <c r="D7" s="12">
        <v>2448</v>
      </c>
      <c r="E7" s="12">
        <v>968</v>
      </c>
      <c r="F7" s="12">
        <v>4371.6000000000004</v>
      </c>
      <c r="G7" s="12">
        <v>645.5</v>
      </c>
      <c r="H7" s="12">
        <v>137.4</v>
      </c>
      <c r="I7" s="12" t="s">
        <v>23</v>
      </c>
      <c r="J7" s="12">
        <v>21504</v>
      </c>
    </row>
    <row r="8" spans="1:11" s="3" customFormat="1">
      <c r="A8" s="3">
        <v>2050</v>
      </c>
      <c r="B8" s="11"/>
      <c r="C8" s="12">
        <v>7479</v>
      </c>
      <c r="D8" s="12">
        <v>2758</v>
      </c>
      <c r="E8" s="12">
        <v>1314.5</v>
      </c>
      <c r="F8" s="12">
        <v>4743.3</v>
      </c>
      <c r="G8" s="12">
        <v>806.1</v>
      </c>
      <c r="H8" s="12">
        <v>121.1</v>
      </c>
      <c r="I8" s="12" t="s">
        <v>23</v>
      </c>
      <c r="J8" s="12">
        <v>22465</v>
      </c>
    </row>
    <row r="9" spans="1:11">
      <c r="J9" s="11"/>
    </row>
    <row r="10" spans="1:11">
      <c r="A10" s="20" t="s">
        <v>32</v>
      </c>
      <c r="B10" s="20"/>
      <c r="C10" s="20"/>
      <c r="D10" s="20"/>
      <c r="E10" s="20"/>
      <c r="F10" s="20"/>
      <c r="G10" s="20"/>
      <c r="H10" s="20"/>
    </row>
    <row r="11" spans="1:11" s="3" customFormat="1">
      <c r="A11" s="20" t="s">
        <v>33</v>
      </c>
      <c r="B11" s="20"/>
      <c r="C11" s="20"/>
      <c r="D11" s="20"/>
      <c r="E11" s="20"/>
      <c r="F11" s="20"/>
      <c r="G11" s="20"/>
      <c r="H11" s="20"/>
      <c r="K11"/>
    </row>
    <row r="12" spans="1:11">
      <c r="A12" s="16" t="s">
        <v>34</v>
      </c>
      <c r="B12" s="16"/>
      <c r="C12" s="16"/>
      <c r="D12" s="16"/>
      <c r="E12" s="16"/>
      <c r="F12" s="16"/>
      <c r="G12" s="16"/>
      <c r="H12" s="16"/>
    </row>
    <row r="14" spans="1:11">
      <c r="A14" s="2" t="s">
        <v>14</v>
      </c>
    </row>
  </sheetData>
  <mergeCells count="4">
    <mergeCell ref="E1:G1"/>
    <mergeCell ref="A12:H12"/>
    <mergeCell ref="A10:H10"/>
    <mergeCell ref="A11:H11"/>
  </mergeCells>
  <hyperlinks>
    <hyperlink ref="A14" r:id="rId1" display="IEA. Licence: CC BY 4.0" xr:uid="{2645B5F9-24FC-4242-ABE5-D507B1CDDA2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63127-A243-4EF5-8700-5A0E80D62781}">
  <dimension ref="A1:J13"/>
  <sheetViews>
    <sheetView workbookViewId="0">
      <selection activeCell="A2" sqref="A2:E8"/>
    </sheetView>
  </sheetViews>
  <sheetFormatPr defaultRowHeight="15"/>
  <cols>
    <col min="2" max="2" width="18.85546875" customWidth="1"/>
    <col min="3" max="3" width="15.42578125" bestFit="1" customWidth="1"/>
    <col min="4" max="4" width="19.42578125" bestFit="1" customWidth="1"/>
    <col min="5" max="5" width="14.85546875" customWidth="1"/>
    <col min="6" max="6" width="9.140625" customWidth="1"/>
    <col min="7" max="7" width="10.5703125" customWidth="1"/>
    <col min="8" max="8" width="10" customWidth="1"/>
    <col min="9" max="9" width="8.85546875" customWidth="1"/>
    <col min="10" max="10" width="11.42578125" customWidth="1"/>
  </cols>
  <sheetData>
    <row r="1" spans="1:10">
      <c r="A1" s="17" t="s">
        <v>35</v>
      </c>
      <c r="B1" s="17"/>
      <c r="C1" s="6" t="s">
        <v>16</v>
      </c>
      <c r="D1" s="6"/>
      <c r="E1" s="19" t="s">
        <v>0</v>
      </c>
      <c r="F1" s="19"/>
      <c r="G1" s="19"/>
      <c r="H1" s="6"/>
      <c r="I1" s="6"/>
      <c r="J1" s="5"/>
    </row>
    <row r="2" spans="1:10" s="3" customFormat="1">
      <c r="A2" s="1" t="s">
        <v>1</v>
      </c>
      <c r="B2" s="9" t="s">
        <v>36</v>
      </c>
      <c r="C2" s="8" t="s">
        <v>18</v>
      </c>
      <c r="D2" s="8" t="s">
        <v>19</v>
      </c>
      <c r="E2" s="8" t="s">
        <v>22</v>
      </c>
      <c r="H2" s="8"/>
      <c r="I2" s="8"/>
    </row>
    <row r="3" spans="1:10" s="3" customFormat="1">
      <c r="A3" s="3">
        <v>2024</v>
      </c>
      <c r="B3" s="11">
        <f>12+29.6+37.9+9.06+1580+105.7</f>
        <v>1774.26</v>
      </c>
      <c r="C3" s="12">
        <v>838.9</v>
      </c>
      <c r="D3" s="12">
        <v>163.6</v>
      </c>
      <c r="E3" s="12">
        <v>3131</v>
      </c>
      <c r="F3" s="12"/>
      <c r="G3" s="12"/>
      <c r="H3" s="12"/>
      <c r="I3" s="12"/>
      <c r="J3" s="12"/>
    </row>
    <row r="4" spans="1:10" s="3" customFormat="1">
      <c r="A4" s="3">
        <v>2030</v>
      </c>
      <c r="B4" s="11">
        <f>33+238.6+209.8+32.46+1261+216.6</f>
        <v>1991.46</v>
      </c>
      <c r="C4" s="12">
        <v>2937.7</v>
      </c>
      <c r="D4" s="12">
        <v>421</v>
      </c>
      <c r="E4" s="12">
        <v>3864</v>
      </c>
      <c r="F4" s="12"/>
      <c r="G4" s="12"/>
      <c r="H4" s="12"/>
      <c r="I4" s="12"/>
      <c r="J4" s="12"/>
    </row>
    <row r="5" spans="1:10" s="3" customFormat="1">
      <c r="A5" s="3">
        <v>2035</v>
      </c>
      <c r="B5" s="11">
        <f>205.1+51+260.8+36.79+1389+221.7</f>
        <v>2164.39</v>
      </c>
      <c r="C5" s="12">
        <v>4311.3999999999996</v>
      </c>
      <c r="D5" s="12">
        <v>576.1</v>
      </c>
      <c r="E5" s="12">
        <v>4512</v>
      </c>
      <c r="F5" s="12"/>
      <c r="G5" s="12"/>
      <c r="H5" s="12"/>
      <c r="I5" s="12"/>
      <c r="J5" s="12"/>
    </row>
    <row r="6" spans="1:10" s="3" customFormat="1">
      <c r="A6" s="3">
        <v>2040</v>
      </c>
      <c r="B6" s="11">
        <f>49.6+223.1+1436+289.3+38.52+227.4</f>
        <v>2263.92</v>
      </c>
      <c r="C6" s="12">
        <v>4484.8</v>
      </c>
      <c r="D6" s="12">
        <v>804.7</v>
      </c>
      <c r="E6" s="12">
        <v>5122</v>
      </c>
      <c r="F6" s="12"/>
      <c r="G6" s="12"/>
      <c r="H6" s="12"/>
      <c r="I6" s="12"/>
      <c r="J6" s="12"/>
    </row>
    <row r="7" spans="1:10" s="3" customFormat="1">
      <c r="A7" s="3">
        <v>2045</v>
      </c>
      <c r="B7" s="11"/>
      <c r="C7" s="12">
        <v>3569.4</v>
      </c>
      <c r="D7" s="12">
        <v>850.5</v>
      </c>
      <c r="E7" s="12">
        <v>5697</v>
      </c>
      <c r="F7" s="12"/>
      <c r="G7" s="12"/>
      <c r="H7" s="12"/>
      <c r="I7" s="12"/>
      <c r="J7" s="12"/>
    </row>
    <row r="8" spans="1:10" s="3" customFormat="1">
      <c r="A8" s="3">
        <v>2050</v>
      </c>
      <c r="B8" s="11"/>
      <c r="C8" s="12">
        <v>2935.6</v>
      </c>
      <c r="D8" s="12">
        <v>1001.9</v>
      </c>
      <c r="E8" s="12">
        <v>6273</v>
      </c>
      <c r="F8" s="12"/>
      <c r="G8" s="12"/>
      <c r="H8" s="12"/>
      <c r="I8" s="12"/>
      <c r="J8" s="12"/>
    </row>
    <row r="10" spans="1:10">
      <c r="A10" s="20" t="s">
        <v>37</v>
      </c>
      <c r="B10" s="20"/>
      <c r="C10" s="20"/>
      <c r="D10" s="20"/>
      <c r="E10" s="20"/>
      <c r="F10" s="20"/>
      <c r="G10" s="20"/>
      <c r="H10" s="20"/>
      <c r="I10" s="20"/>
      <c r="J10" s="20"/>
    </row>
    <row r="11" spans="1:10">
      <c r="A11" s="16" t="s">
        <v>38</v>
      </c>
      <c r="B11" s="16"/>
      <c r="C11" s="16"/>
      <c r="D11" s="16"/>
      <c r="E11" s="16"/>
      <c r="F11" s="16"/>
      <c r="G11" s="13"/>
      <c r="H11" s="3"/>
    </row>
    <row r="13" spans="1:10">
      <c r="A13" s="2" t="s">
        <v>14</v>
      </c>
    </row>
  </sheetData>
  <mergeCells count="4">
    <mergeCell ref="A1:B1"/>
    <mergeCell ref="E1:G1"/>
    <mergeCell ref="A11:F11"/>
    <mergeCell ref="A10:J10"/>
  </mergeCells>
  <hyperlinks>
    <hyperlink ref="A13" r:id="rId1" display="IEA. Licence: CC BY 4.0" xr:uid="{2B215E39-2DFF-4F7C-8F64-501A803C624A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FEC20-7A96-401C-8A3B-6592B62DF69E}">
  <dimension ref="A1:K13"/>
  <sheetViews>
    <sheetView workbookViewId="0">
      <selection activeCell="B7" sqref="B7:B8"/>
    </sheetView>
  </sheetViews>
  <sheetFormatPr defaultRowHeight="15"/>
  <cols>
    <col min="2" max="2" width="15.5703125" bestFit="1" customWidth="1"/>
    <col min="3" max="3" width="15.42578125" bestFit="1" customWidth="1"/>
    <col min="4" max="4" width="19.42578125" bestFit="1" customWidth="1"/>
    <col min="5" max="5" width="15.28515625" customWidth="1"/>
    <col min="6" max="6" width="18.85546875" customWidth="1"/>
    <col min="7" max="7" width="17.85546875" customWidth="1"/>
    <col min="8" max="8" width="27.5703125" customWidth="1"/>
    <col min="9" max="9" width="38.85546875" bestFit="1" customWidth="1"/>
    <col min="10" max="10" width="22" bestFit="1" customWidth="1"/>
    <col min="11" max="11" width="14.28515625" bestFit="1" customWidth="1"/>
  </cols>
  <sheetData>
    <row r="1" spans="1:11">
      <c r="A1" s="4" t="s">
        <v>39</v>
      </c>
      <c r="B1" s="4"/>
      <c r="C1" s="6" t="s">
        <v>16</v>
      </c>
      <c r="D1" s="6"/>
      <c r="E1" s="19" t="s">
        <v>0</v>
      </c>
      <c r="F1" s="19"/>
      <c r="G1" s="6"/>
      <c r="H1" s="6"/>
      <c r="I1" s="6"/>
      <c r="J1" s="6"/>
      <c r="K1" s="5"/>
    </row>
    <row r="2" spans="1:11" s="3" customFormat="1">
      <c r="A2" s="1" t="s">
        <v>1</v>
      </c>
      <c r="B2" s="9" t="s">
        <v>40</v>
      </c>
      <c r="C2" s="8" t="s">
        <v>18</v>
      </c>
      <c r="D2" s="8" t="s">
        <v>19</v>
      </c>
      <c r="E2" s="8" t="s">
        <v>22</v>
      </c>
      <c r="G2" s="8"/>
      <c r="H2" s="8"/>
      <c r="I2" s="8"/>
      <c r="J2" s="8"/>
      <c r="K2" s="8"/>
    </row>
    <row r="3" spans="1:11">
      <c r="A3" s="3">
        <v>2024</v>
      </c>
      <c r="B3" s="11">
        <f>2.71+5.98+49.3+13.2+23.1+90+56.9+14.4</f>
        <v>255.59</v>
      </c>
      <c r="C3" s="12">
        <v>109</v>
      </c>
      <c r="D3" s="12">
        <v>19</v>
      </c>
      <c r="E3" s="12">
        <v>77</v>
      </c>
      <c r="F3" s="12"/>
      <c r="G3" s="7"/>
      <c r="H3" s="7"/>
      <c r="I3" s="7"/>
      <c r="J3" s="7"/>
      <c r="K3" s="7"/>
    </row>
    <row r="4" spans="1:11">
      <c r="A4" s="3">
        <v>2030</v>
      </c>
      <c r="B4" s="11">
        <f>11.05+24.96+58+49+3.04+123.6+133.8+34.9</f>
        <v>438.34999999999997</v>
      </c>
      <c r="C4" s="12">
        <v>369.5</v>
      </c>
      <c r="D4" s="12">
        <v>78.3</v>
      </c>
      <c r="E4" s="12">
        <v>86.8</v>
      </c>
      <c r="F4" s="12"/>
      <c r="G4" s="7"/>
      <c r="H4" s="7"/>
      <c r="I4" s="7"/>
      <c r="J4" s="7"/>
      <c r="K4" s="7"/>
    </row>
    <row r="5" spans="1:11">
      <c r="A5" s="3">
        <v>2035</v>
      </c>
      <c r="B5" s="11">
        <f>13.53+23.04+60+50.6+3.39+25.6+125.4+27.7</f>
        <v>329.25999999999993</v>
      </c>
      <c r="C5" s="12">
        <v>665.4</v>
      </c>
      <c r="D5" s="12">
        <v>63.7</v>
      </c>
      <c r="E5" s="12">
        <v>105.6</v>
      </c>
      <c r="F5" s="12"/>
      <c r="G5" s="7"/>
      <c r="H5" s="7"/>
      <c r="I5" s="7"/>
      <c r="J5" s="7"/>
      <c r="K5" s="7"/>
    </row>
    <row r="6" spans="1:11">
      <c r="A6" s="3">
        <v>2040</v>
      </c>
      <c r="B6" s="11">
        <f>13.53+23.04+60.3+50.6+3.39+25.6+101+125.4+15.1</f>
        <v>417.96000000000004</v>
      </c>
      <c r="C6" s="12">
        <v>992.7</v>
      </c>
      <c r="D6" s="12">
        <v>88.4</v>
      </c>
      <c r="E6" s="12">
        <v>119.2</v>
      </c>
      <c r="F6" s="12"/>
      <c r="G6" s="7"/>
      <c r="H6" s="7"/>
      <c r="I6" s="7"/>
      <c r="J6" s="7"/>
      <c r="K6" s="7"/>
    </row>
    <row r="7" spans="1:11">
      <c r="A7" s="3">
        <v>2045</v>
      </c>
      <c r="B7" s="11"/>
      <c r="C7" s="12">
        <v>1173.4000000000001</v>
      </c>
      <c r="D7" s="12">
        <v>97</v>
      </c>
      <c r="E7" s="12">
        <v>134.19999999999999</v>
      </c>
      <c r="F7" s="12"/>
      <c r="G7" s="7"/>
      <c r="H7" s="7"/>
      <c r="I7" s="7"/>
      <c r="J7" s="7"/>
      <c r="K7" s="7"/>
    </row>
    <row r="8" spans="1:11">
      <c r="A8" s="3">
        <v>2050</v>
      </c>
      <c r="B8" s="11"/>
      <c r="C8" s="12">
        <v>1275.9000000000001</v>
      </c>
      <c r="D8" s="12">
        <v>113.4</v>
      </c>
      <c r="E8" s="12">
        <v>150.5</v>
      </c>
      <c r="F8" s="12"/>
      <c r="G8" s="7"/>
      <c r="H8" s="7"/>
      <c r="I8" s="7"/>
      <c r="J8" s="7"/>
      <c r="K8" s="7"/>
    </row>
    <row r="10" spans="1:11" ht="33" customHeight="1">
      <c r="A10" s="18" t="s">
        <v>41</v>
      </c>
      <c r="B10" s="18"/>
      <c r="C10" s="18"/>
      <c r="D10" s="18"/>
      <c r="E10" s="18"/>
      <c r="F10" s="18"/>
      <c r="G10" s="18"/>
      <c r="H10" s="18"/>
    </row>
    <row r="11" spans="1:11">
      <c r="A11" s="16" t="s">
        <v>42</v>
      </c>
      <c r="B11" s="16"/>
      <c r="C11" s="16"/>
      <c r="D11" s="16"/>
      <c r="E11" s="16"/>
      <c r="F11" s="16"/>
      <c r="G11" s="16"/>
      <c r="H11" s="13"/>
      <c r="I11" s="3"/>
    </row>
    <row r="13" spans="1:11">
      <c r="A13" s="2" t="s">
        <v>14</v>
      </c>
    </row>
  </sheetData>
  <mergeCells count="3">
    <mergeCell ref="A10:H10"/>
    <mergeCell ref="E1:F1"/>
    <mergeCell ref="A11:G11"/>
  </mergeCells>
  <hyperlinks>
    <hyperlink ref="A13" r:id="rId1" display="IEA. Licence: CC BY 4.0" xr:uid="{B78D0D35-0820-4C19-BCB3-9AED5C1BFEE8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B46D1-DAC5-4FD6-95BD-477474BF7C1E}">
  <dimension ref="A1:J14"/>
  <sheetViews>
    <sheetView workbookViewId="0">
      <selection activeCell="A10" sqref="A10:H10"/>
    </sheetView>
  </sheetViews>
  <sheetFormatPr defaultRowHeight="15"/>
  <cols>
    <col min="1" max="1" width="6.5703125" bestFit="1" customWidth="1"/>
    <col min="2" max="2" width="14.28515625" bestFit="1" customWidth="1"/>
    <col min="3" max="3" width="9.5703125" bestFit="1" customWidth="1"/>
    <col min="4" max="4" width="6.140625" bestFit="1" customWidth="1"/>
    <col min="5" max="5" width="17.42578125" customWidth="1"/>
    <col min="6" max="6" width="19.42578125" bestFit="1" customWidth="1"/>
    <col min="7" max="7" width="38.85546875" bestFit="1" customWidth="1"/>
    <col min="8" max="8" width="22" bestFit="1" customWidth="1"/>
    <col min="9" max="10" width="14.28515625" bestFit="1" customWidth="1"/>
  </cols>
  <sheetData>
    <row r="1" spans="1:10">
      <c r="A1" s="4" t="s">
        <v>43</v>
      </c>
      <c r="B1" s="4"/>
      <c r="C1" s="6" t="s">
        <v>16</v>
      </c>
      <c r="D1" s="6"/>
      <c r="E1" s="10" t="s">
        <v>0</v>
      </c>
      <c r="F1" s="6"/>
      <c r="G1" s="6"/>
      <c r="H1" s="6"/>
      <c r="I1" s="6"/>
      <c r="J1" s="5"/>
    </row>
    <row r="2" spans="1:10">
      <c r="A2" s="5" t="s">
        <v>1</v>
      </c>
      <c r="B2" s="9" t="s">
        <v>44</v>
      </c>
      <c r="C2" s="8" t="s">
        <v>29</v>
      </c>
      <c r="D2" s="8" t="s">
        <v>30</v>
      </c>
      <c r="E2" s="8" t="s">
        <v>18</v>
      </c>
      <c r="F2" s="8" t="s">
        <v>19</v>
      </c>
      <c r="G2" s="8" t="s">
        <v>45</v>
      </c>
      <c r="H2" s="8" t="s">
        <v>46</v>
      </c>
      <c r="I2" s="8" t="s">
        <v>22</v>
      </c>
    </row>
    <row r="3" spans="1:10">
      <c r="A3">
        <v>2024</v>
      </c>
      <c r="B3" s="11">
        <f>118+190+59+116+100+2463+345+134+336</f>
        <v>3861</v>
      </c>
      <c r="C3" s="12" t="s">
        <v>23</v>
      </c>
      <c r="D3" s="12">
        <v>47.5</v>
      </c>
      <c r="E3" s="12">
        <v>321.10000000000002</v>
      </c>
      <c r="F3" s="12">
        <v>17</v>
      </c>
      <c r="G3" s="12">
        <v>174.1</v>
      </c>
      <c r="H3" s="12">
        <v>1.4</v>
      </c>
      <c r="I3" s="12">
        <v>2809</v>
      </c>
      <c r="J3" s="12"/>
    </row>
    <row r="4" spans="1:10">
      <c r="A4">
        <v>2030</v>
      </c>
      <c r="B4" s="11">
        <f>147+220+60+212+40+3042+268+147.8+354</f>
        <v>4490.8</v>
      </c>
      <c r="C4" s="12" t="s">
        <v>23</v>
      </c>
      <c r="D4" s="12">
        <v>91.8</v>
      </c>
      <c r="E4" s="12">
        <v>1083.2</v>
      </c>
      <c r="F4" s="12">
        <v>77.099999999999994</v>
      </c>
      <c r="G4" s="12">
        <v>360.8</v>
      </c>
      <c r="H4" s="12">
        <v>32.81</v>
      </c>
      <c r="I4" s="12">
        <v>2974</v>
      </c>
      <c r="J4" s="12"/>
    </row>
    <row r="5" spans="1:10">
      <c r="A5">
        <v>2035</v>
      </c>
      <c r="B5" s="11">
        <f>92+220+45+212+40+3225+268+144.8+223</f>
        <v>4469.8</v>
      </c>
      <c r="C5" s="12" t="s">
        <v>23</v>
      </c>
      <c r="D5" s="12">
        <v>84.2</v>
      </c>
      <c r="E5" s="12">
        <v>1921.9</v>
      </c>
      <c r="F5" s="12">
        <v>137.30000000000001</v>
      </c>
      <c r="G5" s="12">
        <v>352.5</v>
      </c>
      <c r="H5" s="12">
        <v>32.33</v>
      </c>
      <c r="I5" s="12">
        <v>2998</v>
      </c>
      <c r="J5" s="12"/>
    </row>
    <row r="6" spans="1:10">
      <c r="A6">
        <v>2040</v>
      </c>
      <c r="B6" s="11">
        <f>52+220+45+212+40+3343+268+135+223</f>
        <v>4538</v>
      </c>
      <c r="C6" s="12" t="s">
        <v>23</v>
      </c>
      <c r="D6" s="12">
        <v>74.2</v>
      </c>
      <c r="E6" s="12">
        <v>2474.4</v>
      </c>
      <c r="F6" s="12">
        <v>238.1</v>
      </c>
      <c r="G6" s="12">
        <v>380.7</v>
      </c>
      <c r="H6" s="12">
        <v>32.409999999999997</v>
      </c>
      <c r="I6" s="12">
        <v>3033</v>
      </c>
      <c r="J6" s="12"/>
    </row>
    <row r="7" spans="1:10">
      <c r="A7">
        <v>2045</v>
      </c>
      <c r="B7" s="11"/>
      <c r="C7" s="12" t="s">
        <v>23</v>
      </c>
      <c r="D7" s="12">
        <v>75.7</v>
      </c>
      <c r="E7" s="12">
        <v>2802.7</v>
      </c>
      <c r="F7" s="12">
        <v>313.39999999999998</v>
      </c>
      <c r="G7" s="12">
        <v>357.7</v>
      </c>
      <c r="H7" s="12">
        <v>45.34</v>
      </c>
      <c r="I7" s="12">
        <v>3119</v>
      </c>
      <c r="J7" s="12"/>
    </row>
    <row r="8" spans="1:10">
      <c r="A8">
        <v>2050</v>
      </c>
      <c r="B8" s="11"/>
      <c r="C8" s="12" t="s">
        <v>23</v>
      </c>
      <c r="D8" s="12">
        <v>101.6</v>
      </c>
      <c r="E8" s="12">
        <v>2942.2</v>
      </c>
      <c r="F8" s="12">
        <v>480.3</v>
      </c>
      <c r="G8" s="12">
        <v>444.2</v>
      </c>
      <c r="H8" s="12">
        <v>63.98</v>
      </c>
      <c r="I8" s="12">
        <v>3197</v>
      </c>
      <c r="J8" s="12"/>
    </row>
    <row r="9" spans="1:10">
      <c r="C9" s="12"/>
      <c r="D9" s="12"/>
      <c r="E9" s="12"/>
      <c r="F9" s="12"/>
      <c r="G9" s="12"/>
      <c r="H9" s="12"/>
      <c r="I9" s="12"/>
      <c r="J9" s="12"/>
    </row>
    <row r="10" spans="1:10">
      <c r="A10" s="20" t="s">
        <v>47</v>
      </c>
      <c r="B10" s="20"/>
      <c r="C10" s="20"/>
      <c r="D10" s="20"/>
      <c r="E10" s="20"/>
      <c r="F10" s="20"/>
      <c r="G10" s="20"/>
      <c r="H10" s="20"/>
    </row>
    <row r="11" spans="1:10">
      <c r="A11" s="20" t="s">
        <v>33</v>
      </c>
      <c r="B11" s="20"/>
      <c r="C11" s="20"/>
      <c r="D11" s="20"/>
      <c r="E11" s="20"/>
      <c r="F11" s="20"/>
      <c r="G11" s="20"/>
      <c r="H11" s="20"/>
      <c r="I11" s="3"/>
      <c r="J11" s="3"/>
    </row>
    <row r="12" spans="1:10">
      <c r="A12" s="16" t="s">
        <v>48</v>
      </c>
      <c r="B12" s="16"/>
      <c r="C12" s="16"/>
      <c r="D12" s="16"/>
      <c r="E12" s="16"/>
      <c r="F12" s="16"/>
      <c r="G12" s="16"/>
      <c r="H12" s="16"/>
    </row>
    <row r="14" spans="1:10">
      <c r="A14" s="2" t="s">
        <v>14</v>
      </c>
    </row>
  </sheetData>
  <mergeCells count="3">
    <mergeCell ref="A11:H11"/>
    <mergeCell ref="A12:H12"/>
    <mergeCell ref="A10:H10"/>
  </mergeCells>
  <hyperlinks>
    <hyperlink ref="A14" r:id="rId1" display="IEA. Licence: CC BY 4.0" xr:uid="{ACC0B3A0-B168-4294-929A-0ACB4CC4CDEF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223BB-DB39-48BA-8D01-DB18A2BB2C8E}">
  <dimension ref="A1:J13"/>
  <sheetViews>
    <sheetView workbookViewId="0">
      <selection activeCell="E3" sqref="E3"/>
    </sheetView>
  </sheetViews>
  <sheetFormatPr defaultRowHeight="15"/>
  <cols>
    <col min="2" max="2" width="12.85546875" customWidth="1"/>
    <col min="3" max="3" width="9.5703125" bestFit="1" customWidth="1"/>
    <col min="4" max="4" width="15.42578125" bestFit="1" customWidth="1"/>
    <col min="5" max="5" width="14.42578125" customWidth="1"/>
    <col min="6" max="6" width="15.7109375" customWidth="1"/>
    <col min="7" max="7" width="19.42578125" bestFit="1" customWidth="1"/>
    <col min="8" max="8" width="38.85546875" bestFit="1" customWidth="1"/>
    <col min="9" max="9" width="22" bestFit="1" customWidth="1"/>
    <col min="10" max="10" width="14.28515625" bestFit="1" customWidth="1"/>
  </cols>
  <sheetData>
    <row r="1" spans="1:10">
      <c r="A1" s="4" t="s">
        <v>49</v>
      </c>
      <c r="B1" s="4"/>
      <c r="C1" s="6" t="s">
        <v>16</v>
      </c>
      <c r="D1" s="6"/>
      <c r="E1" s="19" t="s">
        <v>0</v>
      </c>
      <c r="F1" s="19"/>
      <c r="G1" s="6"/>
      <c r="H1" s="6"/>
      <c r="I1" s="6"/>
      <c r="J1" s="5"/>
    </row>
    <row r="2" spans="1:10">
      <c r="A2" s="1" t="s">
        <v>1</v>
      </c>
      <c r="B2" s="9" t="s">
        <v>50</v>
      </c>
      <c r="C2" s="8" t="s">
        <v>30</v>
      </c>
      <c r="D2" s="8" t="s">
        <v>18</v>
      </c>
      <c r="E2" s="8" t="s">
        <v>22</v>
      </c>
      <c r="G2" s="6"/>
      <c r="H2" s="6"/>
      <c r="I2" s="6"/>
    </row>
    <row r="3" spans="1:10">
      <c r="A3" s="3">
        <v>2024</v>
      </c>
      <c r="B3" s="11">
        <f>6.86+3.23+12.1+45.8+0.36+6.78</f>
        <v>75.13</v>
      </c>
      <c r="C3" s="12">
        <v>10.5</v>
      </c>
      <c r="D3" s="12">
        <v>8.36</v>
      </c>
      <c r="E3" s="12">
        <v>72.099999999999994</v>
      </c>
      <c r="F3" s="12"/>
      <c r="G3" s="7"/>
      <c r="H3" s="7"/>
      <c r="I3" s="7"/>
      <c r="J3" s="7"/>
    </row>
    <row r="4" spans="1:10">
      <c r="A4" s="3">
        <v>2030</v>
      </c>
      <c r="B4" s="11">
        <f>9.15+12.72+10.8+51.2+0.46+15.99</f>
        <v>100.32</v>
      </c>
      <c r="C4" s="12">
        <v>23.9</v>
      </c>
      <c r="D4" s="12">
        <v>22.96</v>
      </c>
      <c r="E4" s="12">
        <v>84.7</v>
      </c>
      <c r="F4" s="12"/>
      <c r="G4" s="7"/>
      <c r="H4" s="7"/>
      <c r="I4" s="7"/>
      <c r="J4" s="7"/>
    </row>
    <row r="5" spans="1:10">
      <c r="A5" s="3">
        <v>2035</v>
      </c>
      <c r="B5" s="11">
        <f>9.15+14.57+11+56.8+0.46+16.63</f>
        <v>108.60999999999999</v>
      </c>
      <c r="C5" s="12">
        <v>20.8</v>
      </c>
      <c r="D5" s="12">
        <v>34.5</v>
      </c>
      <c r="E5" s="12">
        <v>93.6</v>
      </c>
      <c r="F5" s="12"/>
      <c r="G5" s="7"/>
      <c r="H5" s="7"/>
      <c r="I5" s="7"/>
      <c r="J5" s="7"/>
    </row>
    <row r="6" spans="1:10">
      <c r="A6" s="3">
        <v>2040</v>
      </c>
      <c r="B6" s="11">
        <f>9.15+14.57+11+56.8+0.46+16.63</f>
        <v>108.60999999999999</v>
      </c>
      <c r="C6" s="12">
        <v>18.3</v>
      </c>
      <c r="D6" s="12">
        <v>41.73</v>
      </c>
      <c r="E6" s="12">
        <v>102.6</v>
      </c>
      <c r="F6" s="12"/>
      <c r="G6" s="7"/>
      <c r="H6" s="7"/>
      <c r="I6" s="7"/>
      <c r="J6" s="7"/>
    </row>
    <row r="7" spans="1:10">
      <c r="A7" s="3">
        <v>2045</v>
      </c>
      <c r="B7" s="11"/>
      <c r="C7" s="12">
        <v>19.600000000000001</v>
      </c>
      <c r="D7" s="12">
        <v>46.03</v>
      </c>
      <c r="E7" s="12">
        <v>111.7</v>
      </c>
      <c r="F7" s="12"/>
      <c r="G7" s="7"/>
      <c r="H7" s="7"/>
      <c r="I7" s="7"/>
      <c r="J7" s="7"/>
    </row>
    <row r="8" spans="1:10">
      <c r="A8" s="3">
        <v>2050</v>
      </c>
      <c r="B8" s="11"/>
      <c r="C8" s="12">
        <v>26.7</v>
      </c>
      <c r="D8" s="12">
        <v>49.89</v>
      </c>
      <c r="E8" s="12">
        <v>120.7</v>
      </c>
      <c r="F8" s="12"/>
      <c r="G8" s="7"/>
      <c r="H8" s="7"/>
      <c r="I8" s="7"/>
      <c r="J8" s="7"/>
    </row>
    <row r="10" spans="1:10" ht="32.25" customHeight="1">
      <c r="A10" s="18" t="s">
        <v>51</v>
      </c>
      <c r="B10" s="20"/>
      <c r="C10" s="20"/>
      <c r="D10" s="20"/>
      <c r="E10" s="20"/>
      <c r="F10" s="20"/>
      <c r="G10" s="20"/>
      <c r="H10" s="20"/>
    </row>
    <row r="11" spans="1:10">
      <c r="A11" s="16" t="s">
        <v>52</v>
      </c>
      <c r="B11" s="16"/>
      <c r="C11" s="16"/>
      <c r="D11" s="16"/>
      <c r="E11" s="16"/>
      <c r="F11" s="16"/>
      <c r="G11" s="16"/>
      <c r="H11" s="16"/>
    </row>
    <row r="13" spans="1:10">
      <c r="A13" s="2" t="s">
        <v>14</v>
      </c>
    </row>
  </sheetData>
  <mergeCells count="3">
    <mergeCell ref="E1:F1"/>
    <mergeCell ref="A10:H10"/>
    <mergeCell ref="A11:H11"/>
  </mergeCells>
  <hyperlinks>
    <hyperlink ref="A13" r:id="rId1" display="IEA. Licence: CC BY 4.0" xr:uid="{FEF4C422-BFAB-4FE0-9497-24E4EE8C8C2B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8867E47CE741418CD22BD3CE8F4A74" ma:contentTypeVersion="18" ma:contentTypeDescription="Create a new document." ma:contentTypeScope="" ma:versionID="7e19f85c4e8277edec035dc073a6f1b1">
  <xsd:schema xmlns:xsd="http://www.w3.org/2001/XMLSchema" xmlns:xs="http://www.w3.org/2001/XMLSchema" xmlns:p="http://schemas.microsoft.com/office/2006/metadata/properties" xmlns:ns2="87d7c0a7-1530-44b6-b7a3-e1fc64f70b52" xmlns:ns3="eb08798d-18c9-449f-9ef3-a95e6f0a4aaa" targetNamespace="http://schemas.microsoft.com/office/2006/metadata/properties" ma:root="true" ma:fieldsID="3640ac87e274468ae573c69aceb2620e" ns2:_="" ns3:_="">
    <xsd:import namespace="87d7c0a7-1530-44b6-b7a3-e1fc64f70b52"/>
    <xsd:import namespace="eb08798d-18c9-449f-9ef3-a95e6f0a4a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d7c0a7-1530-44b6-b7a3-e1fc64f70b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4045879c-d3b8-4115-980c-fa08303f9d1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08798d-18c9-449f-9ef3-a95e6f0a4aa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48677c6-75d5-4bf6-9ec6-b58d08d21819}" ma:internalName="TaxCatchAll" ma:showField="CatchAllData" ma:web="eb08798d-18c9-449f-9ef3-a95e6f0a4a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08798d-18c9-449f-9ef3-a95e6f0a4aaa" xsi:nil="true"/>
    <lcf76f155ced4ddcb4097134ff3c332f xmlns="87d7c0a7-1530-44b6-b7a3-e1fc64f70b5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975ED95-773B-4D3D-8842-FB7D18613190}"/>
</file>

<file path=customXml/itemProps2.xml><?xml version="1.0" encoding="utf-8"?>
<ds:datastoreItem xmlns:ds="http://schemas.openxmlformats.org/officeDocument/2006/customXml" ds:itemID="{39FB4B3A-D2AD-4308-9E55-C048B47F184F}"/>
</file>

<file path=customXml/itemProps3.xml><?xml version="1.0" encoding="utf-8"?>
<ds:datastoreItem xmlns:ds="http://schemas.openxmlformats.org/officeDocument/2006/customXml" ds:itemID="{EE2474A2-5178-473D-960F-FA7AC4570F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Lindsay Mossa</cp:lastModifiedBy>
  <cp:revision/>
  <dcterms:created xsi:type="dcterms:W3CDTF">2026-04-30T12:47:27Z</dcterms:created>
  <dcterms:modified xsi:type="dcterms:W3CDTF">2026-05-01T17:53:19Z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0x010100838867E47CE741418CD22BD3CE8F4A74</vt:lpwstr>
  </property>
  <property fmtid="{D5CDD505-2E9C-101B-9397-08002B2CF9AE}" pid="3" name="MediaServiceImageTags">
    <vt:lpwstr/>
  </property>
</Properties>
</file>